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4680" activeTab="0"/>
  </bookViews>
  <sheets>
    <sheet name="Variances" sheetId="1" r:id="rId1"/>
    <sheet name="Reserves" sheetId="2" r:id="rId2"/>
  </sheets>
  <definedNames>
    <definedName name="_xlnm.Print_Area" localSheetId="0">'Variances'!$A$1:$N$32</definedName>
  </definedNames>
  <calcPr fullCalcOnLoad="1"/>
</workbook>
</file>

<file path=xl/sharedStrings.xml><?xml version="1.0" encoding="utf-8"?>
<sst xmlns="http://schemas.openxmlformats.org/spreadsheetml/2006/main" count="77" uniqueCount="67">
  <si>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</si>
  <si>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</si>
  <si>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</si>
  <si>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</si>
  <si>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</si>
  <si>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</si>
  <si>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</si>
  <si>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</si>
  <si>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</si>
  <si>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</si>
  <si>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</si>
  <si>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</si>
  <si>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 xml:space="preserve">Name of smaller authority: 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</si>
  <si>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</si>
  <si>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</si>
  <si>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</si>
  <si>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</si>
  <si>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</si>
  <si>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</si>
  <si>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</si>
  <si>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</si>
  <si>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</si>
  <si>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</si>
  <si>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</si>
  <si>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</si>
  <si>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</si>
  <si>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</si>
  <si>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</si>
  <si>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</si>
  <si>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Excessive Reserves Ratio</t>
  </si>
  <si>
    <t>Box 7 per Annual Return</t>
  </si>
  <si>
    <t>Difference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</si>
  <si>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 
• a breakdown of approved reserves on the next tab if the total reserves (Box 7) figure is more than twice the annual precept value (Box 2).</t>
    </r>
  </si>
  <si>
    <t>excess of income over expenditure</t>
  </si>
  <si>
    <t>loan expired</t>
  </si>
  <si>
    <t>Loan repaid no further payments required</t>
  </si>
  <si>
    <t xml:space="preserve">2023 Grants received and CIL  Received </t>
  </si>
  <si>
    <t>Defibrillaator and repairs to Well</t>
  </si>
  <si>
    <t>Reserves have accumulated because of CIL Receipts not anticipated and grant made by SSE that is cannot be used for designated purpose and is not required to be repaid</t>
  </si>
  <si>
    <t>RESTATED</t>
  </si>
  <si>
    <t>Explanaion of % varience from Previous Years opening balance not required. Balance brought forward agrees</t>
  </si>
  <si>
    <t>Lowering of precept</t>
  </si>
  <si>
    <t>loan repaid not further payments required</t>
  </si>
  <si>
    <t>Repairs to the well and Defibrillator maintenance</t>
  </si>
  <si>
    <t>2023 Grants received and CIL received see next tab</t>
  </si>
  <si>
    <t>Box 7 last years figure was 32259   £100 less</t>
  </si>
  <si>
    <t>playgorund refurbishment</t>
  </si>
  <si>
    <t xml:space="preserve">Tri Annual Tree maintnenance </t>
  </si>
  <si>
    <t>Crays Pond Dredging/maintenance</t>
  </si>
  <si>
    <t xml:space="preserve">Traffic and speed management </t>
  </si>
  <si>
    <t>CIL</t>
  </si>
  <si>
    <t>SSE grant</t>
  </si>
  <si>
    <t>SODC grant</t>
  </si>
  <si>
    <t>replacement multi play unit</t>
  </si>
  <si>
    <t>earmarked for traffic and speed management</t>
  </si>
  <si>
    <t>grass cutting</t>
  </si>
  <si>
    <t>SODC</t>
  </si>
  <si>
    <t>VAT rebate</t>
  </si>
  <si>
    <t>refurbishment of play equipment</t>
  </si>
  <si>
    <t>RECEIPTS 2022/3</t>
  </si>
  <si>
    <t xml:space="preserve">Parish Hall Maintenance and Roof </t>
  </si>
  <si>
    <t>IN  RESERVE FOR</t>
  </si>
  <si>
    <t>Box 6 last years Agar figure was 11295  not 11195 £100 more</t>
  </si>
  <si>
    <t>SODC traffic calming Measures</t>
  </si>
  <si>
    <t>ROSPA recommended</t>
  </si>
  <si>
    <t>new defibrillator and installation</t>
  </si>
  <si>
    <t>Explanation of variances 2022/2023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</si>
</sst>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0.0"/>
    <numFmt numFmtId="179" formatCode="\“\T\r\ue\”;\“\T\r\ue\”;\“\F\a\lse\”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4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0" fillId="35" borderId="0" xfId="0" applyFill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7" fillId="34" borderId="11" xfId="0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3" fontId="0" fillId="0" borderId="0" xfId="0" applyNumberFormat="1" applyAlignment="1">
      <alignment/>
    </xf>
    <xf numFmtId="0" fontId="55" fillId="0" borderId="0" xfId="0" applyFont="1" applyAlignment="1">
      <alignment/>
    </xf>
    <xf numFmtId="1" fontId="47" fillId="0" borderId="13" xfId="42" applyNumberFormat="1" applyFont="1" applyBorder="1" applyAlignment="1">
      <alignment/>
    </xf>
    <xf numFmtId="0" fontId="56" fillId="0" borderId="0" xfId="0" applyFont="1" applyAlignment="1">
      <alignment/>
    </xf>
    <xf numFmtId="0" fontId="49" fillId="0" borderId="0" xfId="0" applyFont="1" applyAlignment="1">
      <alignment wrapText="1"/>
    </xf>
    <xf numFmtId="3" fontId="0" fillId="35" borderId="0" xfId="0" applyNumberFormat="1" applyFill="1" applyAlignment="1">
      <alignment/>
    </xf>
    <xf numFmtId="0" fontId="57" fillId="0" borderId="0" xfId="0" applyFont="1" applyAlignment="1">
      <alignment wrapText="1"/>
    </xf>
    <xf numFmtId="0" fontId="0" fillId="0" borderId="0" xfId="0" applyAlignment="1">
      <alignment wrapText="1"/>
    </xf>
    <xf numFmtId="3" fontId="47" fillId="0" borderId="14" xfId="0" applyNumberFormat="1" applyFont="1" applyBorder="1" applyAlignment="1">
      <alignment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zoomScale="130" zoomScaleNormal="130" zoomScalePageLayoutView="0" workbookViewId="0" topLeftCell="A28">
      <selection activeCell="A1" sqref="A1:K1"/>
    </sheetView>
  </sheetViews>
  <sheetFormatPr defaultColWidth="9.140625" defaultRowHeight="15"/>
  <cols>
    <col min="1" max="1" width="20.140625" style="2" customWidth="1"/>
    <col min="2" max="2" width="11.00390625" style="2" customWidth="1"/>
    <col min="3" max="3" width="32.421875" style="2" customWidth="1"/>
    <col min="4" max="4" width="9.140625" style="2" customWidth="1"/>
    <col min="5" max="5" width="3.28125" style="2" customWidth="1"/>
    <col min="6" max="6" width="9.140625" style="2" customWidth="1"/>
    <col min="7" max="7" width="10.140625" style="2" customWidth="1"/>
    <col min="8" max="8" width="12.421875" style="2" customWidth="1"/>
    <col min="9" max="11" width="9.140625" style="2" hidden="1" customWidth="1"/>
    <col min="12" max="12" width="13.28125" style="2" customWidth="1"/>
    <col min="13" max="13" width="50.421875" style="11" bestFit="1" customWidth="1"/>
    <col min="14" max="14" width="86.00390625" style="2" bestFit="1" customWidth="1"/>
    <col min="15" max="22" width="9.140625" style="13" customWidth="1"/>
    <col min="23" max="16384" width="9.140625" style="2" customWidth="1"/>
  </cols>
  <sheetData>
    <row r="1" spans="1:12" ht="18">
      <c r="A1" s="44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8"/>
    </row>
    <row r="2" spans="1:13" ht="15.75">
      <c r="A2" s="35" t="s">
        <v>12</v>
      </c>
      <c r="B2" s="16"/>
      <c r="C2" s="14"/>
      <c r="D2" s="16"/>
      <c r="E2" s="16"/>
      <c r="F2" s="16"/>
      <c r="G2" s="16"/>
      <c r="H2" s="16"/>
      <c r="I2" s="16"/>
      <c r="J2" s="16"/>
      <c r="K2" s="16"/>
      <c r="L2" s="8"/>
      <c r="M2" s="17"/>
    </row>
    <row r="3" ht="13.5">
      <c r="A3" s="1" t="s">
        <v>26</v>
      </c>
    </row>
    <row r="4" spans="1:13" ht="75" customHeight="1">
      <c r="A4" s="41" t="s">
        <v>32</v>
      </c>
      <c r="B4" s="42"/>
      <c r="C4" s="42"/>
      <c r="D4" s="42"/>
      <c r="E4" s="42"/>
      <c r="F4" s="42"/>
      <c r="G4" s="42"/>
      <c r="H4" s="42"/>
      <c r="M4" s="17"/>
    </row>
    <row r="5" ht="13.5">
      <c r="A5" s="20"/>
    </row>
    <row r="6" spans="1:14" ht="13.5">
      <c r="A6" s="20"/>
      <c r="D6" s="3"/>
      <c r="F6" s="3"/>
      <c r="N6" s="19"/>
    </row>
    <row r="7" spans="4:14" ht="30">
      <c r="D7" s="25">
        <v>2022</v>
      </c>
      <c r="E7" s="19"/>
      <c r="F7" s="25">
        <v>2023</v>
      </c>
      <c r="G7" s="25" t="s">
        <v>0</v>
      </c>
      <c r="H7" s="25" t="s">
        <v>0</v>
      </c>
      <c r="I7" s="25"/>
      <c r="J7" s="25"/>
      <c r="K7" s="25"/>
      <c r="L7" s="26" t="s">
        <v>11</v>
      </c>
      <c r="M7" s="29" t="s">
        <v>28</v>
      </c>
      <c r="N7" s="27" t="s">
        <v>27</v>
      </c>
    </row>
    <row r="8" spans="4:14" ht="13.5">
      <c r="D8" s="25" t="s">
        <v>1</v>
      </c>
      <c r="E8" s="19"/>
      <c r="F8" s="25" t="s">
        <v>1</v>
      </c>
      <c r="G8" s="25" t="s">
        <v>1</v>
      </c>
      <c r="H8" s="25" t="s">
        <v>10</v>
      </c>
      <c r="I8" s="25"/>
      <c r="J8" s="25"/>
      <c r="K8" s="19"/>
      <c r="L8" s="19"/>
      <c r="N8" s="15"/>
    </row>
    <row r="9" spans="4:14" ht="15" thickBot="1">
      <c r="D9" s="3" t="s">
        <v>39</v>
      </c>
      <c r="E9" s="3"/>
      <c r="N9" s="15"/>
    </row>
    <row r="10" spans="1:14" ht="30" customHeight="1" thickBot="1">
      <c r="A10" s="46" t="s">
        <v>2</v>
      </c>
      <c r="B10" s="46"/>
      <c r="C10" s="46"/>
      <c r="D10" s="7">
        <v>26510</v>
      </c>
      <c r="F10" s="7">
        <v>32358</v>
      </c>
      <c r="G10" s="4"/>
      <c r="M10" s="9" t="str">
        <f>IF(F10=D22,"Explanation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agrees</v>
      </c>
      <c r="N10" s="12" t="s">
        <v>40</v>
      </c>
    </row>
    <row r="11" spans="4:14" ht="15" thickBot="1">
      <c r="D11" s="4"/>
      <c r="F11" s="4"/>
      <c r="N11" s="36"/>
    </row>
    <row r="12" spans="1:14" ht="15.75" thickBot="1">
      <c r="A12" s="47" t="s">
        <v>13</v>
      </c>
      <c r="B12" s="48"/>
      <c r="C12" s="49"/>
      <c r="D12" s="7">
        <v>26000</v>
      </c>
      <c r="F12" s="7">
        <v>24000</v>
      </c>
      <c r="G12" s="4">
        <f>F12-D12</f>
        <v>-2000</v>
      </c>
      <c r="H12" s="5">
        <f>IF((D12&gt;F12),(D12-F12)/D12,IF(D12&lt;F12,-(D12-F12)/D12,IF(D12=F12,0)))</f>
        <v>0.07692307692307693</v>
      </c>
      <c r="I12" s="2">
        <f>IF(D12-F12&lt;500,0,IF(D12-F12&gt;500,1,IF(D12-F12=500,1)))</f>
        <v>1</v>
      </c>
      <c r="J12" s="2">
        <f>IF(F12-D12&lt;500,0,IF(F12-D12&gt;500,1,IF(F12-D12=500,1)))</f>
        <v>0</v>
      </c>
      <c r="K12" s="3">
        <f>IF(H12&lt;0.15,0,IF(H12&gt;0.15,1,IF(H12=0.15,1)))</f>
        <v>0</v>
      </c>
      <c r="L12" s="3" t="str">
        <f>IF(H12&lt;15%,"NO","YES")</f>
        <v>NO</v>
      </c>
      <c r="M12" s="9" t="str">
        <f>IF((L12="YES")*AND(I12+J12&lt;1),"Explanation not required, difference less than £500"," ")</f>
        <v> </v>
      </c>
      <c r="N12" s="12" t="s">
        <v>41</v>
      </c>
    </row>
    <row r="13" spans="4:14" ht="15" thickBot="1">
      <c r="D13" s="4"/>
      <c r="F13" s="4"/>
      <c r="G13" s="4"/>
      <c r="H13" s="5"/>
      <c r="K13" s="3"/>
      <c r="L13" s="3"/>
      <c r="N13" s="36"/>
    </row>
    <row r="14" spans="1:14" ht="15.75" thickBot="1">
      <c r="A14" s="43" t="s">
        <v>3</v>
      </c>
      <c r="B14" s="43"/>
      <c r="C14" s="43"/>
      <c r="D14" s="7">
        <v>832</v>
      </c>
      <c r="F14" s="7">
        <v>26522</v>
      </c>
      <c r="G14" s="4">
        <f>F14-D14</f>
        <v>25690</v>
      </c>
      <c r="H14" s="5">
        <f>IF((D14&gt;F14),(D14-F14)/D14,IF(D14&lt;F14,-(D14-F14)/D14,IF(D14=F14,0)))</f>
        <v>30.877403846153847</v>
      </c>
      <c r="I14" s="2">
        <f>IF(D14-F14&lt;500,0,IF(D14-F14&gt;500,1,IF(D14-F14=500,1)))</f>
        <v>0</v>
      </c>
      <c r="J14" s="2">
        <f>IF(F14-D14&lt;500,0,IF(F14-D14&gt;500,1,IF(F14-D14=500,1)))</f>
        <v>1</v>
      </c>
      <c r="K14" s="3">
        <f>IF(H14&lt;0.15,0,IF(H14&gt;0.15,1,IF(H14=0.15,1)))</f>
        <v>1</v>
      </c>
      <c r="L14" s="3" t="str">
        <f>IF(H14&lt;15%,"NO","YES")</f>
        <v>YES</v>
      </c>
      <c r="M14" s="9" t="s">
        <v>36</v>
      </c>
      <c r="N14" s="12" t="s">
        <v>44</v>
      </c>
    </row>
    <row r="15" spans="4:14" ht="15" thickBot="1">
      <c r="D15" s="4"/>
      <c r="F15" s="4"/>
      <c r="G15" s="4"/>
      <c r="H15" s="5"/>
      <c r="K15" s="3"/>
      <c r="L15" s="3"/>
      <c r="N15" s="36"/>
    </row>
    <row r="16" spans="1:14" ht="15.75" thickBot="1">
      <c r="A16" s="43" t="s">
        <v>4</v>
      </c>
      <c r="B16" s="43"/>
      <c r="C16" s="43"/>
      <c r="D16" s="7">
        <v>4440</v>
      </c>
      <c r="F16" s="7">
        <v>4619</v>
      </c>
      <c r="G16" s="4">
        <f>F16-D16</f>
        <v>179</v>
      </c>
      <c r="H16" s="5">
        <f>IF((D16&gt;F16),(D16-F16)/D16,IF(D16&lt;F16,-(D16-F16)/D16,IF(D16=F16,0)))</f>
        <v>0.04031531531531531</v>
      </c>
      <c r="I16" s="2">
        <f>IF(D16-F16&lt;500,0,IF(D16-F16&gt;500,1,IF(D16-F16=500,1)))</f>
        <v>0</v>
      </c>
      <c r="J16" s="2">
        <f>IF(F16-D16&lt;500,0,IF(F16-D16&gt;500,1,IF(F16-D16=500,1)))</f>
        <v>0</v>
      </c>
      <c r="K16" s="3">
        <f>IF(H16&lt;0.15,0,IF(H16&gt;0.15,1,IF(H16=0.15,1)))</f>
        <v>0</v>
      </c>
      <c r="L16" s="3" t="str">
        <f>IF(H16&lt;15%,"NO","YES")</f>
        <v>NO</v>
      </c>
      <c r="M16" s="9" t="str">
        <f>IF((L16="YES")*AND(I16+J16&lt;1),"Explanation not required, difference less than £500"," ")</f>
        <v> </v>
      </c>
      <c r="N16" s="12"/>
    </row>
    <row r="17" spans="4:14" ht="15" thickBot="1">
      <c r="D17" s="4"/>
      <c r="F17" s="4"/>
      <c r="G17" s="4"/>
      <c r="H17" s="5"/>
      <c r="K17" s="3"/>
      <c r="L17" s="3"/>
      <c r="N17" s="36"/>
    </row>
    <row r="18" spans="1:14" ht="15.75" thickBot="1">
      <c r="A18" s="43" t="s">
        <v>7</v>
      </c>
      <c r="B18" s="43"/>
      <c r="C18" s="43"/>
      <c r="D18" s="7">
        <v>5349</v>
      </c>
      <c r="F18" s="7">
        <v>0</v>
      </c>
      <c r="G18" s="4">
        <f>F18-D18</f>
        <v>-5349</v>
      </c>
      <c r="H18" s="5">
        <f>IF((D18&gt;F18),(D18-F18)/D18,IF(D18&lt;F18,-(D18-F18)/D18,IF(D18=F18,0)))</f>
        <v>1</v>
      </c>
      <c r="I18" s="2">
        <f>IF(D18-F18&lt;500,0,IF(D18-F18&gt;500,1,IF(D18-F18=500,1)))</f>
        <v>1</v>
      </c>
      <c r="J18" s="2">
        <f>IF(F18-D18&lt;500,0,IF(F18-D18&gt;500,1,IF(F18-D18=500,1)))</f>
        <v>0</v>
      </c>
      <c r="K18" s="3">
        <f>IF(H18&lt;0.15,0,IF(H18&gt;0.15,1,IF(H18=0.15,1)))</f>
        <v>1</v>
      </c>
      <c r="L18" s="3" t="str">
        <f>IF(H18&lt;15%,"NO","YES")</f>
        <v>YES</v>
      </c>
      <c r="M18" s="9" t="s">
        <v>35</v>
      </c>
      <c r="N18" s="12" t="s">
        <v>42</v>
      </c>
    </row>
    <row r="19" spans="4:14" ht="15" thickBot="1">
      <c r="D19" s="4"/>
      <c r="F19" s="4"/>
      <c r="G19" s="4"/>
      <c r="H19" s="5"/>
      <c r="K19" s="3"/>
      <c r="L19" s="3"/>
      <c r="N19" s="36"/>
    </row>
    <row r="20" spans="1:14" ht="15.75" thickBot="1">
      <c r="A20" s="43" t="s">
        <v>14</v>
      </c>
      <c r="B20" s="43"/>
      <c r="C20" s="43"/>
      <c r="D20" s="7">
        <v>11194.8</v>
      </c>
      <c r="F20" s="7">
        <v>16011</v>
      </c>
      <c r="G20" s="4">
        <f>F20-D20</f>
        <v>4816.200000000001</v>
      </c>
      <c r="H20" s="5">
        <f>IF((D20&gt;F20),(D20-F20)/D20,IF(D20&lt;F20,-(D20-F20)/D20,IF(D20=F20,0)))</f>
        <v>0.43021760102904927</v>
      </c>
      <c r="I20" s="2">
        <f>IF(D20-F20&lt;500,0,IF(D20-F20&gt;500,1,IF(D20-F20=500,1)))</f>
        <v>0</v>
      </c>
      <c r="J20" s="2">
        <f>IF(F20-D20&lt;500,0,IF(F20-D20&gt;500,1,IF(F20-D20=500,1)))</f>
        <v>1</v>
      </c>
      <c r="K20" s="3">
        <f>IF(H20&lt;0.15,0,IF(H20&gt;0.15,1,IF(H20=0.15,1)))</f>
        <v>1</v>
      </c>
      <c r="L20" s="3" t="str">
        <f>IF(H20&lt;15%,"NO","YES")</f>
        <v>YES</v>
      </c>
      <c r="M20" s="9" t="s">
        <v>37</v>
      </c>
      <c r="N20" s="12" t="s">
        <v>43</v>
      </c>
    </row>
    <row r="21" spans="3:14" ht="15.75" thickBot="1">
      <c r="C21" s="4"/>
      <c r="D21" s="4"/>
      <c r="F21" s="4"/>
      <c r="G21" s="4"/>
      <c r="H21" s="5"/>
      <c r="K21" s="3"/>
      <c r="L21" s="3"/>
      <c r="N21" s="15" t="s">
        <v>62</v>
      </c>
    </row>
    <row r="22" spans="1:14" ht="15.75" thickBot="1">
      <c r="A22" s="6" t="s">
        <v>5</v>
      </c>
      <c r="C22" s="4"/>
      <c r="D22" s="30">
        <v>32358</v>
      </c>
      <c r="F22" s="30">
        <v>62250</v>
      </c>
      <c r="G22" s="4">
        <f>F22-D22</f>
        <v>29892</v>
      </c>
      <c r="H22" s="5">
        <f>IF((D22&gt;F22),(D22-F22)/D22,IF(D22&lt;F22,-(D22-F22)/D22,IF(D22=F22,0)))</f>
        <v>0.9237900982755424</v>
      </c>
      <c r="I22" s="2">
        <f>IF(D22-F22&lt;500,0,IF(D22-F22&gt;500,1,IF(D22-F22=500,1)))</f>
        <v>0</v>
      </c>
      <c r="J22" s="2">
        <f>IF(F22-D22&lt;500,0,IF(F22-D22&gt;500,1,IF(F22-D22=500,1)))</f>
        <v>1</v>
      </c>
      <c r="K22" s="3">
        <f>IF(H22&lt;0.15,0,IF(H22&gt;0.15,1,IF(H22=0.15,1)))</f>
        <v>1</v>
      </c>
      <c r="L22" s="3" t="str">
        <f>IF(H22&lt;15%,"NO","YES")</f>
        <v>YES</v>
      </c>
      <c r="M22" s="9" t="s">
        <v>33</v>
      </c>
      <c r="N22" s="12" t="s">
        <v>33</v>
      </c>
    </row>
    <row r="23" spans="4:14" ht="15.75" thickBot="1">
      <c r="D23" s="4"/>
      <c r="F23" s="4"/>
      <c r="G23" s="4"/>
      <c r="H23" s="5"/>
      <c r="K23" s="3"/>
      <c r="L23" s="3"/>
      <c r="N23" s="15" t="s">
        <v>45</v>
      </c>
    </row>
    <row r="24" spans="1:14" ht="15.75" thickBot="1">
      <c r="A24" s="43" t="s">
        <v>9</v>
      </c>
      <c r="B24" s="43"/>
      <c r="C24" s="43"/>
      <c r="D24" s="7">
        <v>32358</v>
      </c>
      <c r="F24" s="7">
        <v>62250</v>
      </c>
      <c r="G24" s="4">
        <f>F24-D24</f>
        <v>29892</v>
      </c>
      <c r="H24" s="5">
        <f>IF((D24&gt;F24),(D24-F24)/D24,IF(D24&lt;F24,-(D24-F24)/D24,IF(D24=F24,0)))</f>
        <v>0.9237900982755424</v>
      </c>
      <c r="I24" s="2">
        <f>IF(D24-F24&lt;500,0,IF(D24-F24&gt;500,1,IF(D24-F24=500,1)))</f>
        <v>0</v>
      </c>
      <c r="J24" s="2">
        <f>IF(F24-D24&lt;500,0,IF(F24-D24&gt;500,1,IF(F24-D24=500,1)))</f>
        <v>1</v>
      </c>
      <c r="K24" s="3">
        <f>IF(H24&lt;0.15,0,IF(H24&gt;0.15,1,IF(H24=0.15,1)))</f>
        <v>1</v>
      </c>
      <c r="L24" s="3" t="str">
        <f>IF(H24&lt;15%,"NO","YES")</f>
        <v>YES</v>
      </c>
      <c r="M24" s="9" t="s">
        <v>33</v>
      </c>
      <c r="N24" s="12" t="s">
        <v>33</v>
      </c>
    </row>
    <row r="25" spans="4:14" ht="15" thickBot="1">
      <c r="D25" s="4"/>
      <c r="F25" s="4"/>
      <c r="G25" s="4"/>
      <c r="H25" s="5"/>
      <c r="K25" s="3"/>
      <c r="L25" s="3"/>
      <c r="N25" s="15"/>
    </row>
    <row r="26" spans="1:14" ht="15.75" thickBot="1">
      <c r="A26" s="43" t="s">
        <v>8</v>
      </c>
      <c r="B26" s="43"/>
      <c r="C26" s="43"/>
      <c r="D26" s="7">
        <v>97549</v>
      </c>
      <c r="F26" s="7">
        <v>97549</v>
      </c>
      <c r="G26" s="4">
        <f>F26-D26</f>
        <v>0</v>
      </c>
      <c r="H26" s="5">
        <f>IF((D26&gt;F26),(D26-F26)/D26,IF(D26&lt;F26,-(D26-F26)/D26,IF(D26=F26,0)))</f>
        <v>0</v>
      </c>
      <c r="I26" s="2">
        <f>IF(D26-F26&lt;500,0,IF(D26-F26&gt;500,1,IF(D26-F26=500,1)))</f>
        <v>0</v>
      </c>
      <c r="J26" s="2">
        <f>IF(F26-D26&lt;500,0,IF(F26-D26&gt;500,1,IF(F26-D26=500,1)))</f>
        <v>0</v>
      </c>
      <c r="K26" s="3">
        <f>IF(H26&lt;0.15,0,IF(H26&gt;0.15,1,IF(H26=0.15,1)))</f>
        <v>0</v>
      </c>
      <c r="L26" s="3" t="str">
        <f>IF(H26&lt;15%,"NO","YES")</f>
        <v>NO</v>
      </c>
      <c r="M26" s="9" t="str">
        <f>IF((L26="YES")*AND(I26+J26&lt;1),"Explanation not required, difference less than £500"," ")</f>
        <v> </v>
      </c>
      <c r="N26" s="12"/>
    </row>
    <row r="27" spans="4:14" ht="15" thickBot="1">
      <c r="D27" s="4"/>
      <c r="F27" s="4"/>
      <c r="G27" s="4"/>
      <c r="H27" s="5"/>
      <c r="K27" s="3"/>
      <c r="L27" s="3"/>
      <c r="N27" s="15"/>
    </row>
    <row r="28" spans="1:14" ht="15.75" thickBot="1">
      <c r="A28" s="43" t="s">
        <v>6</v>
      </c>
      <c r="B28" s="43"/>
      <c r="C28" s="43"/>
      <c r="D28" s="7">
        <v>0</v>
      </c>
      <c r="F28" s="7">
        <v>0</v>
      </c>
      <c r="G28" s="4">
        <f>F28-D28</f>
        <v>0</v>
      </c>
      <c r="H28" s="5">
        <f>IF((D28&gt;F28),(D28-F28)/D28,IF(D28&lt;F28,-(D28-F28)/D28,IF(D28=F28,0)))</f>
        <v>0</v>
      </c>
      <c r="I28" s="2">
        <f>IF(D28-F28&lt;500,0,IF(D28-F28&gt;500,1,IF(D28-F28=500,1)))</f>
        <v>0</v>
      </c>
      <c r="J28" s="2">
        <f>IF(F28-D28&lt;500,0,IF(F28-D28&gt;500,1,IF(F28-D28=500,1)))</f>
        <v>0</v>
      </c>
      <c r="K28" s="3">
        <f>IF(H28&lt;0.15,0,IF(H28&gt;0.15,1,IF(H28=0.15,1)))</f>
        <v>0</v>
      </c>
      <c r="L28" s="3" t="str">
        <f>IF(H28&lt;15%,"NO","YES")</f>
        <v>NO</v>
      </c>
      <c r="M28" s="9" t="s">
        <v>34</v>
      </c>
      <c r="N28" s="12" t="s">
        <v>34</v>
      </c>
    </row>
    <row r="29" spans="8:14" ht="13.5">
      <c r="H29" s="5"/>
      <c r="K29" s="3"/>
      <c r="L29" s="3"/>
      <c r="N29" s="15"/>
    </row>
    <row r="30" ht="13.5">
      <c r="C30" s="10"/>
    </row>
    <row r="31" spans="3:22" ht="15" customHeight="1">
      <c r="C31" s="2" t="s">
        <v>29</v>
      </c>
      <c r="D31" s="2">
        <f>D22/D12</f>
        <v>1.2445384615384616</v>
      </c>
      <c r="F31" s="2">
        <f>F22/F12</f>
        <v>2.59375</v>
      </c>
      <c r="O31" s="18"/>
      <c r="P31" s="18"/>
      <c r="Q31" s="18"/>
      <c r="R31" s="18"/>
      <c r="S31" s="18"/>
      <c r="T31" s="18"/>
      <c r="U31" s="18"/>
      <c r="V31" s="18"/>
    </row>
    <row r="32" spans="3:22" ht="18">
      <c r="C32" s="31" t="str">
        <f>IF(F22&gt;(F12*2),"PLEASE PROVIDE AN EXPLANATION FOR THE LEVEL OF RESERVES ON THE FOLLOWING TAB","")</f>
        <v>PLEASE PROVIDE AN EXPLANATION FOR THE LEVEL OF RESERVES ON THE FOLLOWING TAB</v>
      </c>
      <c r="N32" s="18"/>
      <c r="O32" s="18"/>
      <c r="P32" s="18"/>
      <c r="Q32" s="18"/>
      <c r="R32" s="18"/>
      <c r="S32" s="18"/>
      <c r="T32" s="18"/>
      <c r="U32" s="18"/>
      <c r="V32" s="18"/>
    </row>
    <row r="34" ht="18">
      <c r="C34" s="31"/>
    </row>
    <row r="39" ht="15">
      <c r="N39" s="38"/>
    </row>
    <row r="40" ht="15">
      <c r="N40" s="39"/>
    </row>
    <row r="41" ht="15">
      <c r="N41" s="38"/>
    </row>
    <row r="42" ht="15">
      <c r="N42" s="39"/>
    </row>
    <row r="43" ht="15">
      <c r="N43" s="38"/>
    </row>
    <row r="44" ht="15">
      <c r="N44" s="39"/>
    </row>
    <row r="45" ht="15">
      <c r="N45" s="38"/>
    </row>
    <row r="46" ht="15">
      <c r="N46" s="39"/>
    </row>
    <row r="47" ht="15">
      <c r="N47" s="38"/>
    </row>
    <row r="48" ht="15">
      <c r="N48" s="39"/>
    </row>
    <row r="49" ht="15">
      <c r="N49" s="38"/>
    </row>
  </sheetData>
  <sheetProtection/>
  <mergeCells count="11">
    <mergeCell ref="A28:C28"/>
    <mergeCell ref="A10:C10"/>
    <mergeCell ref="A12:C12"/>
    <mergeCell ref="A14:C14"/>
    <mergeCell ref="A16:C16"/>
    <mergeCell ref="A4:H4"/>
    <mergeCell ref="A18:C18"/>
    <mergeCell ref="A20:C20"/>
    <mergeCell ref="A1:K1"/>
    <mergeCell ref="A24:C24"/>
    <mergeCell ref="A26:C26"/>
  </mergeCells>
  <conditionalFormatting sqref="M10">
    <cfRule type="cellIs" priority="1" dxfId="0" operator="equal" stopIfTrue="1">
      <formula>"Explanation of % variance from PY opening balance not required - Balance brought forward does not agree"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H21" sqref="H21"/>
    </sheetView>
  </sheetViews>
  <sheetFormatPr defaultColWidth="8.8515625" defaultRowHeight="15"/>
  <cols>
    <col min="1" max="6" width="8.8515625" style="0" customWidth="1"/>
    <col min="7" max="7" width="26.7109375" style="0" customWidth="1"/>
    <col min="8" max="8" width="28.8515625" style="0" customWidth="1"/>
  </cols>
  <sheetData>
    <row r="1" ht="15.75" customHeight="1">
      <c r="A1" s="22" t="s">
        <v>15</v>
      </c>
    </row>
    <row r="2" ht="15.75" customHeight="1">
      <c r="A2" s="28" t="s">
        <v>25</v>
      </c>
    </row>
    <row r="3" ht="15">
      <c r="A3" t="s">
        <v>16</v>
      </c>
    </row>
    <row r="5" spans="4:6" ht="15">
      <c r="D5" s="21" t="s">
        <v>1</v>
      </c>
      <c r="E5" s="21" t="s">
        <v>1</v>
      </c>
      <c r="F5" s="21" t="s">
        <v>1</v>
      </c>
    </row>
    <row r="6" ht="15">
      <c r="A6" s="21" t="s">
        <v>17</v>
      </c>
    </row>
    <row r="7" spans="2:8" ht="15">
      <c r="B7" s="24" t="s">
        <v>20</v>
      </c>
      <c r="C7" s="32"/>
      <c r="D7" s="37">
        <v>15000</v>
      </c>
      <c r="G7" t="s">
        <v>49</v>
      </c>
      <c r="H7" t="s">
        <v>63</v>
      </c>
    </row>
    <row r="8" spans="2:8" ht="15" customHeight="1">
      <c r="B8" s="24" t="s">
        <v>21</v>
      </c>
      <c r="C8" s="32"/>
      <c r="D8" s="37">
        <v>12800</v>
      </c>
      <c r="G8" t="s">
        <v>46</v>
      </c>
      <c r="H8" t="s">
        <v>64</v>
      </c>
    </row>
    <row r="9" spans="2:7" ht="15">
      <c r="B9" s="24" t="s">
        <v>22</v>
      </c>
      <c r="D9" s="37">
        <v>8000</v>
      </c>
      <c r="G9" t="s">
        <v>47</v>
      </c>
    </row>
    <row r="10" spans="2:7" ht="15">
      <c r="B10" s="24" t="s">
        <v>23</v>
      </c>
      <c r="D10" s="37">
        <v>4000</v>
      </c>
      <c r="G10" t="s">
        <v>48</v>
      </c>
    </row>
    <row r="11" spans="2:7" ht="15">
      <c r="B11" s="24" t="s">
        <v>24</v>
      </c>
      <c r="D11" s="37">
        <v>12000</v>
      </c>
      <c r="G11" t="s">
        <v>60</v>
      </c>
    </row>
    <row r="12" spans="2:5" ht="15">
      <c r="B12" s="24"/>
      <c r="E12" s="32">
        <f>SUM(C7:C12)</f>
        <v>0</v>
      </c>
    </row>
    <row r="14" spans="1:4" ht="15">
      <c r="A14" s="21" t="s">
        <v>18</v>
      </c>
      <c r="D14" s="37">
        <f>62250-E12</f>
        <v>62250</v>
      </c>
    </row>
    <row r="15" ht="15">
      <c r="E15" s="23">
        <f>D14</f>
        <v>62250</v>
      </c>
    </row>
    <row r="16" spans="1:6" ht="15.75" thickBot="1">
      <c r="A16" s="21" t="s">
        <v>19</v>
      </c>
      <c r="F16" s="40">
        <f>E15+E12</f>
        <v>62250</v>
      </c>
    </row>
    <row r="17" ht="15.75" thickTop="1"/>
    <row r="18" spans="1:6" ht="15">
      <c r="A18" s="21" t="s">
        <v>30</v>
      </c>
      <c r="F18" s="32">
        <f>Variances!F22</f>
        <v>62250</v>
      </c>
    </row>
    <row r="19" ht="15">
      <c r="A19" s="21"/>
    </row>
    <row r="20" spans="1:8" ht="15">
      <c r="A20" s="21" t="s">
        <v>31</v>
      </c>
      <c r="F20" s="34">
        <f>F16-F18</f>
        <v>0</v>
      </c>
      <c r="H20" s="33">
        <f>IF(F20=0,"","PLEASE PROVIDE AN EXPLANATION FOR THIS DIFFERENCE")</f>
      </c>
    </row>
    <row r="23" ht="15">
      <c r="A23" t="s">
        <v>38</v>
      </c>
    </row>
    <row r="25" spans="1:7" ht="15">
      <c r="A25" s="21" t="s">
        <v>59</v>
      </c>
      <c r="B25" s="21"/>
      <c r="C25" s="21"/>
      <c r="D25" s="21"/>
      <c r="E25" s="21"/>
      <c r="F25" s="21"/>
      <c r="G25" s="21" t="s">
        <v>61</v>
      </c>
    </row>
    <row r="26" spans="1:7" ht="15">
      <c r="A26" t="s">
        <v>50</v>
      </c>
      <c r="F26">
        <v>8081</v>
      </c>
      <c r="G26" t="s">
        <v>53</v>
      </c>
    </row>
    <row r="27" spans="1:7" ht="15">
      <c r="A27" t="s">
        <v>51</v>
      </c>
      <c r="F27">
        <v>11994</v>
      </c>
      <c r="G27" t="s">
        <v>54</v>
      </c>
    </row>
    <row r="28" spans="1:7" ht="15">
      <c r="A28" t="s">
        <v>52</v>
      </c>
      <c r="F28">
        <v>2800</v>
      </c>
      <c r="G28" t="s">
        <v>65</v>
      </c>
    </row>
    <row r="29" spans="1:7" ht="15">
      <c r="A29" t="s">
        <v>57</v>
      </c>
      <c r="F29">
        <v>3213</v>
      </c>
      <c r="G29" t="s">
        <v>58</v>
      </c>
    </row>
    <row r="30" spans="1:7" ht="15">
      <c r="A30" t="s">
        <v>56</v>
      </c>
      <c r="F30">
        <v>237</v>
      </c>
      <c r="G30" t="s">
        <v>55</v>
      </c>
    </row>
  </sheetData>
  <sheetProtection/>
  <conditionalFormatting sqref="F20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Microsoft Office User</cp:lastModifiedBy>
  <cp:lastPrinted>2023-06-06T10:23:11Z</cp:lastPrinted>
  <dcterms:created xsi:type="dcterms:W3CDTF">2012-07-11T10:01:28Z</dcterms:created>
  <dcterms:modified xsi:type="dcterms:W3CDTF">2023-06-19T10:17:30Z</dcterms:modified>
  <cp:category/>
  <cp:version/>
  <cp:contentType/>
  <cp:contentStatus/>
</cp:coreProperties>
</file>